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80" windowHeight="5030" tabRatio="511" activeTab="0"/>
  </bookViews>
  <sheets>
    <sheet name="Parking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<sst xmlns="http://schemas.openxmlformats.org/spreadsheetml/2006/main" count="85" uniqueCount="63">
  <si>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Parking study November 16, 2021</t>
  </si>
  <si>
    <t xml:space="preserve">Shared Parking Percentage </t>
  </si>
  <si>
    <t>using calculation from Figure 3-05,</t>
  </si>
  <si>
    <t>Weekend columns</t>
  </si>
  <si>
    <t># of businesses on parcel</t>
  </si>
  <si>
    <t># of dwelling units on parcel</t>
  </si>
  <si>
    <t>Parking spaces on parcel</t>
  </si>
  <si>
    <t>Public spaces nearby</t>
  </si>
  <si>
    <t>Total Available Spaces</t>
  </si>
  <si>
    <t>Spaces for Dwellings at 1.2 Per Unit</t>
  </si>
  <si>
    <t>Required Business Spaces</t>
  </si>
  <si>
    <t>Bylaw requirement for the use</t>
  </si>
  <si>
    <t>Night Time (12:00 AM – 6:00 AM)</t>
  </si>
  <si>
    <t>Day Time   (9:00 AM – 4:00 PM)</t>
  </si>
  <si>
    <t>Evening (6:00 PM – 11:00 PM)</t>
  </si>
  <si>
    <t>Totals</t>
  </si>
  <si>
    <t>Parcel address and Name(s) of Businesses</t>
  </si>
  <si>
    <t>Public parking location</t>
  </si>
  <si>
    <t>Dwelling spaces needed at 1.2 Per Unit</t>
  </si>
  <si>
    <t>15 Cobleigh apartments</t>
  </si>
  <si>
    <t>56' head-in on Main</t>
  </si>
  <si>
    <t>1.2 spaces per unit</t>
  </si>
  <si>
    <t>339 Main Dyak Craft – Retail</t>
  </si>
  <si>
    <t>46' head-in on Main</t>
  </si>
  <si>
    <t>3 spaces per 1000 sq ft</t>
  </si>
  <si>
    <t>321 Main   Inn Victoria – Lodging</t>
  </si>
  <si>
    <t>MSPA</t>
  </si>
  <si>
    <t>1 space per guest room</t>
  </si>
  <si>
    <t>1 space per 3 seats</t>
  </si>
  <si>
    <t>295 Main Meditrina – Mixed use</t>
  </si>
  <si>
    <t>12 Common Country Treasures Retail, Mixed Use</t>
  </si>
  <si>
    <t>MSPA?</t>
  </si>
  <si>
    <t>20 Common Olive Br. Lodge Civic</t>
  </si>
  <si>
    <t>26 Common former drug store Retail. Mixed Use</t>
  </si>
  <si>
    <t>3 space per 1000 sq ft</t>
  </si>
  <si>
    <t>40 Common Fullerton Inn Lodging</t>
  </si>
  <si>
    <t>40 Common Fullerton Dining</t>
  </si>
  <si>
    <t>1 per 3 seats</t>
  </si>
  <si>
    <t>58 Common Bookstore Retail</t>
  </si>
  <si>
    <t>3 per 1,000 sq ft</t>
  </si>
  <si>
    <t>68 Common Barrett &amp; Valley Office, Mixed Use</t>
  </si>
  <si>
    <t>2 spaces per 1,000 sq ft</t>
  </si>
  <si>
    <t>78 &amp; 80 Common   Annex Retail, Mixed Use</t>
  </si>
  <si>
    <t>3 spaces per 1,000 sq ft</t>
  </si>
  <si>
    <t>90 Common Free Range Restaurant, Mixed Use</t>
  </si>
  <si>
    <t>94 Common Southern Pie Restaurant, Mixed Use</t>
  </si>
  <si>
    <t>34 School Fischer Arts  Gallery</t>
  </si>
  <si>
    <t>34 School Salon, Massage</t>
  </si>
  <si>
    <t>Parking Areas</t>
  </si>
  <si>
    <t>Main Street Parking Association</t>
  </si>
  <si>
    <t>Public Parking on Green</t>
  </si>
  <si>
    <t>Public Parking North side of Main</t>
  </si>
  <si>
    <t>Total Number  of Dwellings</t>
  </si>
  <si>
    <t>Cobleigh Lot</t>
  </si>
  <si>
    <t>Parking Required 24 hours / day</t>
  </si>
  <si>
    <t>Total Required</t>
  </si>
  <si>
    <t>Dwelling units without overnight parking</t>
  </si>
  <si>
    <t>Total off-street spaces on parcels</t>
  </si>
  <si>
    <t>Total Public Parking</t>
  </si>
  <si>
    <t>Total Parking available</t>
  </si>
  <si>
    <t>Difference between Available &amp; Required</t>
  </si>
  <si>
    <t>287 Main 6 Loose Ladies – Retail,       Mixed Use</t>
  </si>
  <si>
    <t>313 Main St. Luke's – Civic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</si>
</sst>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0" fillId="0" borderId="0" xfId="46" applyAlignment="1">
      <alignment horizontal="center" wrapText="1"/>
      <protection/>
    </xf>
    <xf numFmtId="0" fontId="0" fillId="0" borderId="0" xfId="46" applyAlignment="1">
      <alignment wrapText="1"/>
      <protection/>
    </xf>
    <xf numFmtId="0" fontId="0" fillId="0" borderId="0" xfId="4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0" xfId="46" applyBorder="1" applyAlignment="1">
      <alignment wrapText="1"/>
      <protection/>
    </xf>
    <xf numFmtId="0" fontId="0" fillId="0" borderId="10" xfId="46" applyFont="1" applyBorder="1" applyAlignment="1">
      <alignment horizontal="center" wrapText="1"/>
      <protection/>
    </xf>
    <xf numFmtId="0" fontId="0" fillId="0" borderId="10" xfId="46" applyFont="1" applyBorder="1" applyAlignment="1">
      <alignment wrapText="1"/>
      <protection/>
    </xf>
    <xf numFmtId="0" fontId="0" fillId="0" borderId="10" xfId="46" applyFont="1" applyBorder="1">
      <alignment/>
      <protection/>
    </xf>
    <xf numFmtId="1" fontId="0" fillId="0" borderId="10" xfId="46" applyNumberFormat="1" applyBorder="1" applyAlignment="1">
      <alignment horizontal="center" wrapText="1"/>
      <protection/>
    </xf>
    <xf numFmtId="1" fontId="0" fillId="0" borderId="0" xfId="46" applyNumberFormat="1" applyAlignment="1">
      <alignment horizontal="center"/>
      <protection/>
    </xf>
    <xf numFmtId="0" fontId="0" fillId="0" borderId="11" xfId="46" applyBorder="1" applyAlignment="1">
      <alignment wrapText="1"/>
      <protection/>
    </xf>
    <xf numFmtId="0" fontId="0" fillId="0" borderId="11" xfId="46" applyBorder="1" applyAlignment="1">
      <alignment horizontal="center"/>
      <protection/>
    </xf>
    <xf numFmtId="0" fontId="0" fillId="0" borderId="11" xfId="46" applyBorder="1" applyAlignment="1">
      <alignment horizontal="center" wrapText="1"/>
      <protection/>
    </xf>
    <xf numFmtId="1" fontId="0" fillId="0" borderId="11" xfId="46" applyNumberFormat="1" applyBorder="1" applyAlignment="1">
      <alignment horizontal="center"/>
      <protection/>
    </xf>
    <xf numFmtId="0" fontId="0" fillId="0" borderId="11" xfId="46" applyBorder="1">
      <alignment/>
      <protection/>
    </xf>
    <xf numFmtId="0" fontId="1" fillId="0" borderId="0" xfId="46" applyFont="1" applyAlignment="1">
      <alignment wrapText="1"/>
      <protection/>
    </xf>
    <xf numFmtId="0" fontId="0" fillId="0" borderId="10" xfId="46" applyBorder="1" applyAlignment="1">
      <alignment horizontal="center"/>
      <protection/>
    </xf>
    <xf numFmtId="0" fontId="0" fillId="0" borderId="0" xfId="46" applyFont="1" applyBorder="1" applyAlignment="1">
      <alignment wrapText="1"/>
      <protection/>
    </xf>
    <xf numFmtId="0" fontId="0" fillId="0" borderId="0" xfId="46" applyBorder="1" applyAlignment="1">
      <alignment horizontal="center"/>
      <protection/>
    </xf>
    <xf numFmtId="0" fontId="0" fillId="0" borderId="0" xfId="46" applyBorder="1" applyAlignment="1">
      <alignment horizontal="center" wrapText="1"/>
      <protection/>
    </xf>
    <xf numFmtId="0" fontId="0" fillId="0" borderId="12" xfId="46" applyBorder="1" applyAlignment="1">
      <alignment horizontal="center"/>
      <protection/>
    </xf>
    <xf numFmtId="1" fontId="0" fillId="0" borderId="12" xfId="46" applyNumberFormat="1" applyBorder="1" applyAlignment="1">
      <alignment horizontal="center"/>
      <protection/>
    </xf>
    <xf numFmtId="0" fontId="0" fillId="0" borderId="0" xfId="46" applyAlignment="1">
      <alignment vertical="top" wrapText="1"/>
      <protection/>
    </xf>
    <xf numFmtId="0" fontId="2" fillId="0" borderId="0" xfId="46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57421875" defaultRowHeight="12.75"/>
  <cols>
    <col min="1" max="1" width="21.140625" style="1" customWidth="1"/>
    <col min="2" max="3" width="11.57421875" style="2" customWidth="1"/>
    <col min="4" max="4" width="12.57421875" style="2" customWidth="1"/>
    <col min="5" max="5" width="11.57421875" style="2" customWidth="1"/>
    <col min="6" max="6" width="11.57421875" style="3" customWidth="1"/>
    <col min="7" max="8" width="11.57421875" style="2" customWidth="1"/>
    <col min="9" max="9" width="20.8515625" style="4" customWidth="1"/>
    <col min="10" max="12" width="11.57421875" style="2" customWidth="1"/>
    <col min="13" max="13" width="0" style="1" hidden="1" customWidth="1"/>
    <col min="14" max="16384" width="11.57421875" style="1" customWidth="1"/>
  </cols>
  <sheetData>
    <row r="1" spans="1:11" ht="15">
      <c r="A1" s="26" t="s">
        <v>0</v>
      </c>
      <c r="J1"/>
      <c r="K1" s="5" t="s">
        <v>1</v>
      </c>
    </row>
    <row r="2" spans="10:11" ht="12">
      <c r="J2"/>
      <c r="K2" s="5" t="s">
        <v>2</v>
      </c>
    </row>
    <row r="3" spans="2:12" s="4" customFormat="1" ht="12">
      <c r="B3" s="3"/>
      <c r="C3" s="3"/>
      <c r="D3" s="3"/>
      <c r="E3" s="3"/>
      <c r="F3" s="3"/>
      <c r="G3" s="3"/>
      <c r="H3" s="3"/>
      <c r="J3"/>
      <c r="K3" s="6" t="s">
        <v>3</v>
      </c>
      <c r="L3" s="3"/>
    </row>
    <row r="4" spans="1:12" s="4" customFormat="1" ht="37.5" thickBot="1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12</v>
      </c>
      <c r="K4" s="8" t="s">
        <v>13</v>
      </c>
      <c r="L4" s="8" t="s">
        <v>14</v>
      </c>
    </row>
    <row r="5" spans="1:12" ht="13.5" thickBot="1" thickTop="1">
      <c r="A5" s="10" t="s">
        <v>15</v>
      </c>
      <c r="B5" s="8">
        <f>SUM(B7:B24)</f>
        <v>18</v>
      </c>
      <c r="C5" s="8">
        <f>SUM(C7:C24)</f>
        <v>20</v>
      </c>
      <c r="D5" s="8">
        <f>SUM(D7:D27)</f>
        <v>56</v>
      </c>
      <c r="E5" s="8">
        <f>SUM(E7:E32)</f>
        <v>127</v>
      </c>
      <c r="F5" s="8">
        <f>E5+D5</f>
        <v>183</v>
      </c>
      <c r="G5" s="11">
        <f>SUM(G7:G24)</f>
        <v>23.999999999999996</v>
      </c>
      <c r="H5" s="11">
        <f>SUM(H7:H24)</f>
        <v>200</v>
      </c>
      <c r="I5" s="9"/>
      <c r="J5" s="11">
        <f>SUM(J7:J24)</f>
        <v>30.199999999999992</v>
      </c>
      <c r="K5" s="11">
        <f>SUM(K7:K24)</f>
        <v>164.78666666666666</v>
      </c>
      <c r="L5" s="11">
        <f>SUM(L7:L24)</f>
        <v>143.728</v>
      </c>
    </row>
    <row r="6" spans="1:12" ht="51" thickBot="1" thickTop="1">
      <c r="A6" s="7" t="s">
        <v>16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17</v>
      </c>
      <c r="G6" s="8" t="s">
        <v>18</v>
      </c>
      <c r="H6" s="8" t="s">
        <v>10</v>
      </c>
      <c r="I6" s="9" t="s">
        <v>11</v>
      </c>
      <c r="J6" s="8" t="s">
        <v>12</v>
      </c>
      <c r="K6" s="8" t="s">
        <v>13</v>
      </c>
      <c r="L6" s="8" t="s">
        <v>14</v>
      </c>
    </row>
    <row r="7" spans="1:12" ht="25.5" thickTop="1">
      <c r="A7" s="4" t="s">
        <v>19</v>
      </c>
      <c r="B7" s="2">
        <v>0</v>
      </c>
      <c r="C7" s="3">
        <v>2</v>
      </c>
      <c r="D7" s="3">
        <v>4</v>
      </c>
      <c r="E7" s="2">
        <v>5</v>
      </c>
      <c r="F7" s="3" t="s">
        <v>20</v>
      </c>
      <c r="G7" s="12">
        <f aca="true" t="shared" si="0" ref="G7:G16">C7*1.2</f>
        <v>2.4</v>
      </c>
      <c r="H7" s="2">
        <f>B7</f>
        <v>0</v>
      </c>
      <c r="I7" s="4" t="s">
        <v>21</v>
      </c>
      <c r="J7" s="12"/>
      <c r="K7" s="12"/>
      <c r="L7" s="12"/>
    </row>
    <row r="8" spans="1:12" ht="24.75">
      <c r="A8" s="4" t="s">
        <v>22</v>
      </c>
      <c r="B8" s="2">
        <v>1</v>
      </c>
      <c r="C8" s="2">
        <v>1</v>
      </c>
      <c r="D8" s="2">
        <v>4</v>
      </c>
      <c r="E8" s="2">
        <v>4</v>
      </c>
      <c r="F8" s="3" t="s">
        <v>23</v>
      </c>
      <c r="G8" s="12">
        <f t="shared" si="0"/>
        <v>1.2</v>
      </c>
      <c r="H8" s="2">
        <v>3</v>
      </c>
      <c r="I8" s="4" t="s">
        <v>24</v>
      </c>
      <c r="J8" s="12"/>
      <c r="K8" s="12">
        <f>H8</f>
        <v>3</v>
      </c>
      <c r="L8" s="12"/>
    </row>
    <row r="9" spans="1:12" ht="24.75">
      <c r="A9" s="4" t="s">
        <v>25</v>
      </c>
      <c r="B9" s="2">
        <v>1</v>
      </c>
      <c r="C9" s="2">
        <v>1</v>
      </c>
      <c r="D9" s="2">
        <v>2</v>
      </c>
      <c r="E9" s="2">
        <v>5</v>
      </c>
      <c r="F9" s="3" t="s">
        <v>26</v>
      </c>
      <c r="G9" s="12">
        <f t="shared" si="0"/>
        <v>1.2</v>
      </c>
      <c r="H9" s="2">
        <v>9</v>
      </c>
      <c r="I9" s="4" t="s">
        <v>27</v>
      </c>
      <c r="J9" s="12">
        <f>H9+G9-D9</f>
        <v>8.2</v>
      </c>
      <c r="K9" s="12">
        <f>H9*0.5</f>
        <v>4.5</v>
      </c>
      <c r="L9" s="12">
        <f>H9+(0.9*G9)-D9</f>
        <v>8.08</v>
      </c>
    </row>
    <row r="10" spans="1:12" ht="24.75">
      <c r="A10" s="4" t="s">
        <v>62</v>
      </c>
      <c r="B10" s="2">
        <v>1</v>
      </c>
      <c r="C10" s="2">
        <v>0</v>
      </c>
      <c r="D10" s="2">
        <v>0</v>
      </c>
      <c r="E10" s="2">
        <v>4</v>
      </c>
      <c r="F10" s="3" t="s">
        <v>26</v>
      </c>
      <c r="G10" s="12">
        <f t="shared" si="0"/>
        <v>0</v>
      </c>
      <c r="H10" s="2">
        <v>30</v>
      </c>
      <c r="I10" s="4" t="s">
        <v>28</v>
      </c>
      <c r="J10" s="12"/>
      <c r="K10" s="12">
        <f>H10</f>
        <v>30</v>
      </c>
      <c r="L10" s="12"/>
    </row>
    <row r="11" spans="1:12" ht="24.75">
      <c r="A11" s="4" t="s">
        <v>29</v>
      </c>
      <c r="B11" s="2">
        <v>1</v>
      </c>
      <c r="C11" s="2">
        <v>1</v>
      </c>
      <c r="D11" s="2">
        <v>0</v>
      </c>
      <c r="E11" s="2">
        <v>4</v>
      </c>
      <c r="F11" s="3" t="s">
        <v>26</v>
      </c>
      <c r="G11" s="12">
        <f t="shared" si="0"/>
        <v>1.2</v>
      </c>
      <c r="H11" s="2">
        <v>9</v>
      </c>
      <c r="I11" s="4" t="s">
        <v>24</v>
      </c>
      <c r="J11" s="12">
        <f>G11-D11</f>
        <v>1.2</v>
      </c>
      <c r="K11" s="12">
        <f>H11+(0.9*G11)</f>
        <v>10.08</v>
      </c>
      <c r="L11" s="12">
        <f>9*0.7</f>
        <v>6.300000000000001</v>
      </c>
    </row>
    <row r="12" spans="1:12" ht="37.5">
      <c r="A12" s="25" t="s">
        <v>61</v>
      </c>
      <c r="B12" s="2">
        <v>2</v>
      </c>
      <c r="C12" s="2">
        <v>1</v>
      </c>
      <c r="D12" s="2">
        <v>4</v>
      </c>
      <c r="E12" s="2">
        <v>5</v>
      </c>
      <c r="F12" s="3" t="s">
        <v>26</v>
      </c>
      <c r="G12" s="12">
        <f t="shared" si="0"/>
        <v>1.2</v>
      </c>
      <c r="H12" s="2">
        <v>6</v>
      </c>
      <c r="I12" s="4" t="s">
        <v>24</v>
      </c>
      <c r="J12" s="12">
        <f>G12</f>
        <v>1.2</v>
      </c>
      <c r="K12" s="12">
        <f>H12+(0.9*G12)-D12</f>
        <v>3.08</v>
      </c>
      <c r="L12" s="12">
        <f>K12*0.7</f>
        <v>2.156</v>
      </c>
    </row>
    <row r="13" spans="1:12" ht="37.5">
      <c r="A13" s="4" t="s">
        <v>30</v>
      </c>
      <c r="B13" s="2">
        <v>2</v>
      </c>
      <c r="C13" s="2">
        <v>1</v>
      </c>
      <c r="D13" s="2">
        <v>1</v>
      </c>
      <c r="E13" s="2">
        <v>4</v>
      </c>
      <c r="F13" s="3" t="s">
        <v>31</v>
      </c>
      <c r="G13" s="12">
        <f t="shared" si="0"/>
        <v>1.2</v>
      </c>
      <c r="H13" s="2">
        <v>9</v>
      </c>
      <c r="I13" s="4" t="s">
        <v>24</v>
      </c>
      <c r="J13" s="12"/>
      <c r="K13" s="12">
        <f>H13+(0.9*G13)-D13</f>
        <v>9.08</v>
      </c>
      <c r="L13" s="12">
        <f>K13*0.7</f>
        <v>6.356000000000001</v>
      </c>
    </row>
    <row r="14" spans="1:12" ht="24.75">
      <c r="A14" s="4" t="s">
        <v>32</v>
      </c>
      <c r="B14" s="2">
        <v>0</v>
      </c>
      <c r="C14" s="2">
        <v>0</v>
      </c>
      <c r="D14" s="2">
        <v>0</v>
      </c>
      <c r="E14" s="2">
        <v>0</v>
      </c>
      <c r="G14" s="12">
        <f t="shared" si="0"/>
        <v>0</v>
      </c>
      <c r="H14" s="2">
        <f>B14</f>
        <v>0</v>
      </c>
      <c r="I14" s="4" t="s">
        <v>28</v>
      </c>
      <c r="J14" s="12"/>
      <c r="K14" s="12"/>
      <c r="L14" s="12"/>
    </row>
    <row r="15" spans="1:12" ht="24.75">
      <c r="A15" s="4" t="s">
        <v>33</v>
      </c>
      <c r="B15" s="2">
        <v>0</v>
      </c>
      <c r="C15" s="2">
        <v>1</v>
      </c>
      <c r="D15" s="2">
        <v>1</v>
      </c>
      <c r="E15" s="2">
        <v>0</v>
      </c>
      <c r="F15" s="3" t="s">
        <v>31</v>
      </c>
      <c r="G15" s="12">
        <f t="shared" si="0"/>
        <v>1.2</v>
      </c>
      <c r="H15" s="2">
        <v>3</v>
      </c>
      <c r="I15" s="4" t="s">
        <v>34</v>
      </c>
      <c r="J15" s="12">
        <f>G15</f>
        <v>1.2</v>
      </c>
      <c r="K15" s="12">
        <f>H15+(0.9*G15)-D15</f>
        <v>3.08</v>
      </c>
      <c r="L15" s="12">
        <f>K15*0.7</f>
        <v>2.156</v>
      </c>
    </row>
    <row r="16" spans="1:12" ht="24.75">
      <c r="A16" s="4" t="s">
        <v>35</v>
      </c>
      <c r="B16" s="2">
        <v>1</v>
      </c>
      <c r="C16" s="2">
        <v>1</v>
      </c>
      <c r="D16" s="2">
        <v>10</v>
      </c>
      <c r="G16" s="12">
        <f t="shared" si="0"/>
        <v>1.2</v>
      </c>
      <c r="H16" s="2">
        <v>20</v>
      </c>
      <c r="I16" s="4" t="s">
        <v>27</v>
      </c>
      <c r="J16" s="12">
        <f>G16+H16-D16</f>
        <v>11.2</v>
      </c>
      <c r="K16" s="12">
        <f>H16*0.5</f>
        <v>10</v>
      </c>
      <c r="L16" s="12">
        <v>20</v>
      </c>
    </row>
    <row r="17" spans="1:12" ht="24.75">
      <c r="A17" s="4" t="s">
        <v>36</v>
      </c>
      <c r="G17" s="12"/>
      <c r="H17" s="2">
        <f>150/3</f>
        <v>50</v>
      </c>
      <c r="I17" s="4" t="s">
        <v>37</v>
      </c>
      <c r="J17" s="12"/>
      <c r="K17" s="12">
        <f>H17*0.7</f>
        <v>35</v>
      </c>
      <c r="L17" s="12">
        <f>H17+G17-D17</f>
        <v>50</v>
      </c>
    </row>
    <row r="18" spans="1:12" ht="24.75">
      <c r="A18" s="4" t="s">
        <v>38</v>
      </c>
      <c r="B18" s="2">
        <v>1</v>
      </c>
      <c r="C18" s="2">
        <v>2</v>
      </c>
      <c r="D18" s="2">
        <v>0</v>
      </c>
      <c r="G18" s="12">
        <f aca="true" t="shared" si="1" ref="G18:G23">C18*1.2</f>
        <v>2.4</v>
      </c>
      <c r="H18" s="2">
        <v>6</v>
      </c>
      <c r="I18" s="4" t="s">
        <v>39</v>
      </c>
      <c r="J18" s="12">
        <f>G18-D18</f>
        <v>2.4</v>
      </c>
      <c r="K18" s="12">
        <v>6</v>
      </c>
      <c r="L18" s="12">
        <f>K18*0.7+J18</f>
        <v>6.6</v>
      </c>
    </row>
    <row r="19" spans="1:12" ht="24.75">
      <c r="A19" s="4" t="s">
        <v>40</v>
      </c>
      <c r="B19" s="2">
        <v>1</v>
      </c>
      <c r="C19" s="2">
        <v>2</v>
      </c>
      <c r="D19" s="2">
        <v>5</v>
      </c>
      <c r="G19" s="12">
        <f t="shared" si="1"/>
        <v>2.4</v>
      </c>
      <c r="H19" s="2">
        <v>4</v>
      </c>
      <c r="I19" s="4" t="s">
        <v>41</v>
      </c>
      <c r="J19" s="12"/>
      <c r="K19" s="12">
        <v>4</v>
      </c>
      <c r="L19" s="12">
        <v>1</v>
      </c>
    </row>
    <row r="20" spans="1:12" ht="24.75">
      <c r="A20" s="4" t="s">
        <v>42</v>
      </c>
      <c r="B20" s="2">
        <v>2</v>
      </c>
      <c r="C20" s="2">
        <v>2</v>
      </c>
      <c r="D20" s="2">
        <v>3</v>
      </c>
      <c r="G20" s="12">
        <f t="shared" si="1"/>
        <v>2.4</v>
      </c>
      <c r="H20" s="2">
        <v>11</v>
      </c>
      <c r="I20" s="4" t="s">
        <v>43</v>
      </c>
      <c r="J20" s="12"/>
      <c r="K20" s="12">
        <v>11</v>
      </c>
      <c r="L20" s="12">
        <f>K20*0.7</f>
        <v>7.700000000000001</v>
      </c>
    </row>
    <row r="21" spans="1:12" ht="24.75">
      <c r="A21" s="4" t="s">
        <v>44</v>
      </c>
      <c r="B21" s="2">
        <v>1</v>
      </c>
      <c r="C21" s="2">
        <v>1</v>
      </c>
      <c r="D21" s="2">
        <v>2</v>
      </c>
      <c r="G21" s="12">
        <f t="shared" si="1"/>
        <v>1.2</v>
      </c>
      <c r="H21" s="12">
        <f>65/3</f>
        <v>21.666666666666668</v>
      </c>
      <c r="I21" s="4" t="s">
        <v>28</v>
      </c>
      <c r="J21" s="12"/>
      <c r="K21" s="12">
        <f>H21*0.7</f>
        <v>15.16666666666667</v>
      </c>
      <c r="L21" s="12">
        <f>H21</f>
        <v>21.666666666666668</v>
      </c>
    </row>
    <row r="22" spans="1:12" ht="24.75" customHeight="1">
      <c r="A22" s="25" t="s">
        <v>45</v>
      </c>
      <c r="B22" s="2">
        <v>1</v>
      </c>
      <c r="C22" s="2">
        <v>2</v>
      </c>
      <c r="D22" s="2">
        <v>0</v>
      </c>
      <c r="G22" s="12">
        <f t="shared" si="1"/>
        <v>2.4</v>
      </c>
      <c r="H22" s="12">
        <f>25/3</f>
        <v>8.333333333333334</v>
      </c>
      <c r="I22" s="4" t="s">
        <v>28</v>
      </c>
      <c r="J22" s="12">
        <f>G22-D22</f>
        <v>2.4</v>
      </c>
      <c r="K22" s="12">
        <f>H23+G23</f>
        <v>8.4</v>
      </c>
      <c r="L22" s="12">
        <f>H22*0.7</f>
        <v>5.833333333333334</v>
      </c>
    </row>
    <row r="23" spans="1:12" ht="24.75">
      <c r="A23" s="4" t="s">
        <v>46</v>
      </c>
      <c r="B23" s="2">
        <v>3</v>
      </c>
      <c r="C23" s="2">
        <v>2</v>
      </c>
      <c r="D23" s="2">
        <v>0</v>
      </c>
      <c r="E23" s="2">
        <v>3</v>
      </c>
      <c r="G23" s="12">
        <f t="shared" si="1"/>
        <v>2.4</v>
      </c>
      <c r="H23" s="2">
        <v>6</v>
      </c>
      <c r="I23" s="4" t="s">
        <v>43</v>
      </c>
      <c r="J23" s="12">
        <f>G23-D23</f>
        <v>2.4</v>
      </c>
      <c r="K23" s="12">
        <f>H23+G23</f>
        <v>8.4</v>
      </c>
      <c r="L23" s="12">
        <f>K23*0.7</f>
        <v>5.880000000000001</v>
      </c>
    </row>
    <row r="24" spans="1:12" ht="24.75">
      <c r="A24" s="4" t="s">
        <v>47</v>
      </c>
      <c r="G24" s="12"/>
      <c r="H24" s="2">
        <v>4</v>
      </c>
      <c r="I24" s="4" t="s">
        <v>41</v>
      </c>
      <c r="J24" s="12"/>
      <c r="K24" s="12">
        <f>H24</f>
        <v>4</v>
      </c>
      <c r="L24" s="12"/>
    </row>
    <row r="25" spans="1:12" s="17" customFormat="1" ht="12.75" thickBot="1">
      <c r="A25" s="13"/>
      <c r="B25" s="14"/>
      <c r="C25" s="14"/>
      <c r="D25" s="14"/>
      <c r="E25" s="14"/>
      <c r="F25" s="15"/>
      <c r="G25" s="16"/>
      <c r="H25" s="14"/>
      <c r="I25" s="13"/>
      <c r="J25" s="16"/>
      <c r="K25" s="16"/>
      <c r="L25" s="16"/>
    </row>
    <row r="26" spans="1:12" ht="18" thickTop="1">
      <c r="A26" s="18" t="s">
        <v>48</v>
      </c>
      <c r="G26" s="12"/>
      <c r="J26" s="12"/>
      <c r="K26" s="12"/>
      <c r="L26" s="12"/>
    </row>
    <row r="27" spans="1:12" ht="24.75">
      <c r="A27" s="4" t="s">
        <v>49</v>
      </c>
      <c r="D27" s="2">
        <v>20</v>
      </c>
      <c r="J27" s="12"/>
      <c r="K27" s="12"/>
      <c r="L27" s="12"/>
    </row>
    <row r="28" spans="1:12" ht="12">
      <c r="A28" s="4" t="s">
        <v>50</v>
      </c>
      <c r="E28" s="2">
        <v>37</v>
      </c>
      <c r="J28" s="12"/>
      <c r="K28" s="12"/>
      <c r="L28" s="12"/>
    </row>
    <row r="29" spans="1:12" ht="24.75">
      <c r="A29" s="4" t="s">
        <v>51</v>
      </c>
      <c r="E29" s="2">
        <v>20</v>
      </c>
      <c r="J29" s="12"/>
      <c r="K29" s="12"/>
      <c r="L29" s="12"/>
    </row>
    <row r="30" spans="1:11" ht="24.75">
      <c r="A30" s="4" t="s">
        <v>52</v>
      </c>
      <c r="C30" s="2">
        <f>SUM(C7:C23)</f>
        <v>20</v>
      </c>
      <c r="K30" s="12"/>
    </row>
    <row r="31" spans="1:11" ht="12">
      <c r="A31" s="4" t="s">
        <v>53</v>
      </c>
      <c r="E31" s="2">
        <v>36</v>
      </c>
      <c r="K31" s="12"/>
    </row>
    <row r="32" spans="1:12" ht="25.5" thickBot="1">
      <c r="A32" s="9" t="s">
        <v>54</v>
      </c>
      <c r="B32" s="19"/>
      <c r="C32" s="19"/>
      <c r="D32" s="19"/>
      <c r="E32" s="19"/>
      <c r="F32" s="8"/>
      <c r="G32" s="19">
        <f>SUM(G7:G27)</f>
        <v>23.999999999999996</v>
      </c>
      <c r="H32" s="19">
        <f>SUM(H7:H27)</f>
        <v>200</v>
      </c>
      <c r="I32" s="7"/>
      <c r="J32" s="23"/>
      <c r="K32" s="24"/>
      <c r="L32" s="23"/>
    </row>
    <row r="33" spans="1:12" ht="12.75" thickTop="1">
      <c r="A33" s="20" t="s">
        <v>55</v>
      </c>
      <c r="B33" s="21"/>
      <c r="C33" s="21"/>
      <c r="D33" s="21"/>
      <c r="E33" s="21"/>
      <c r="F33" s="22"/>
      <c r="G33" s="2">
        <f>G32+H32</f>
        <v>224</v>
      </c>
      <c r="J33" s="2">
        <f>SUM(J7:J24)</f>
        <v>30.199999999999992</v>
      </c>
      <c r="K33" s="12">
        <f>SUM(K7:K24)</f>
        <v>164.78666666666666</v>
      </c>
      <c r="L33" s="12">
        <f>SUM(L7:L24)</f>
        <v>143.728</v>
      </c>
    </row>
    <row r="34" spans="1:12" ht="12">
      <c r="A34" s="20"/>
      <c r="B34" s="21"/>
      <c r="C34" s="21"/>
      <c r="D34" s="21"/>
      <c r="E34" s="21"/>
      <c r="F34" s="22"/>
      <c r="K34" s="12"/>
      <c r="L34" s="12"/>
    </row>
    <row r="35" spans="1:11" ht="24.75">
      <c r="A35" s="4" t="s">
        <v>56</v>
      </c>
      <c r="C35" s="2">
        <v>7</v>
      </c>
      <c r="K35" s="12"/>
    </row>
    <row r="36" spans="1:4" ht="24.75">
      <c r="A36" s="4" t="s">
        <v>57</v>
      </c>
      <c r="D36" s="2">
        <f>SUM(D7:D24)</f>
        <v>36</v>
      </c>
    </row>
    <row r="37" spans="1:5" ht="12">
      <c r="A37" s="4" t="s">
        <v>58</v>
      </c>
      <c r="E37" s="2">
        <f>SUM(E7:E32)</f>
        <v>127</v>
      </c>
    </row>
    <row r="38" spans="1:4" ht="12">
      <c r="A38" s="4" t="s">
        <v>59</v>
      </c>
      <c r="D38" s="2">
        <f>D36+E37</f>
        <v>163</v>
      </c>
    </row>
    <row r="40" spans="1:4" ht="24.75">
      <c r="A40" s="4" t="s">
        <v>60</v>
      </c>
      <c r="D40" s="2">
        <f>D38-G33</f>
        <v>-61</v>
      </c>
    </row>
    <row r="41" ht="12">
      <c r="A41" s="4"/>
    </row>
  </sheetData>
  <sheetProtection selectLockedCells="1" selectUnlockedCells="1"/>
  <printOptions gridLines="1"/>
  <pageMargins left="0.7875" right="0.7875" top="1.025" bottom="1.025" header="0.7875" footer="0.7875"/>
  <pageSetup horizontalDpi="600" verticalDpi="600" orientation="landscape" paperSize="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Chester Zoning</dc:creator>
  <cp:keywords/>
  <dc:description/>
  <cp:lastModifiedBy>Assistant Town Clerk</cp:lastModifiedBy>
  <cp:lastPrinted>2021-11-15T19:40:50Z</cp:lastPrinted>
  <dcterms:created xsi:type="dcterms:W3CDTF">2021-11-15T14:12:55Z</dcterms:created>
  <dcterms:modified xsi:type="dcterms:W3CDTF">2021-11-15T20:13:14Z</dcterms:modified>
  <cp:category/>
  <cp:version/>
  <cp:contentType/>
  <cp:contentStatus/>
</cp:coreProperties>
</file>